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4820" tabRatio="500"/>
  </bookViews>
  <sheets>
    <sheet name="centreofgravity" sheetId="1" r:id="rId1"/>
    <sheet name="forces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7" i="2" l="1"/>
  <c r="L8" i="2"/>
  <c r="L9" i="2"/>
  <c r="L10" i="2"/>
  <c r="L11" i="2"/>
  <c r="L12" i="2"/>
  <c r="L13" i="2"/>
  <c r="L14" i="2"/>
  <c r="L15" i="2"/>
  <c r="L6" i="2"/>
  <c r="N6" i="2"/>
  <c r="P6" i="2"/>
  <c r="N7" i="2"/>
  <c r="P7" i="2"/>
  <c r="N8" i="2"/>
  <c r="P8" i="2"/>
  <c r="N9" i="2"/>
  <c r="P9" i="2"/>
  <c r="N10" i="2"/>
  <c r="P10" i="2"/>
  <c r="N11" i="2"/>
  <c r="P11" i="2"/>
  <c r="N12" i="2"/>
  <c r="P12" i="2"/>
  <c r="N13" i="2"/>
  <c r="P13" i="2"/>
  <c r="N14" i="2"/>
  <c r="P14" i="2"/>
  <c r="N15" i="2"/>
  <c r="P15" i="2"/>
  <c r="M6" i="2"/>
  <c r="M7" i="2"/>
  <c r="M8" i="2"/>
  <c r="M9" i="2"/>
  <c r="M10" i="2"/>
  <c r="M11" i="2"/>
  <c r="M12" i="2"/>
  <c r="M13" i="2"/>
  <c r="M14" i="2"/>
  <c r="M15" i="2"/>
  <c r="D31" i="1"/>
  <c r="D33" i="1"/>
  <c r="O6" i="2"/>
  <c r="O7" i="2"/>
  <c r="O8" i="2"/>
  <c r="O9" i="2"/>
  <c r="O10" i="2"/>
  <c r="O11" i="2"/>
  <c r="O12" i="2"/>
  <c r="O13" i="2"/>
  <c r="O14" i="2"/>
  <c r="O15" i="2"/>
  <c r="D32" i="1"/>
  <c r="D27" i="1"/>
  <c r="D19" i="1"/>
  <c r="D18" i="1"/>
  <c r="D26" i="1"/>
  <c r="D28" i="1"/>
  <c r="D23" i="1"/>
  <c r="D24" i="1"/>
  <c r="D25" i="1"/>
</calcChain>
</file>

<file path=xl/sharedStrings.xml><?xml version="1.0" encoding="utf-8"?>
<sst xmlns="http://schemas.openxmlformats.org/spreadsheetml/2006/main" count="69" uniqueCount="52">
  <si>
    <t>Feb. 28, 2017</t>
  </si>
  <si>
    <t>Constants</t>
  </si>
  <si>
    <t>Variables</t>
  </si>
  <si>
    <t>g</t>
  </si>
  <si>
    <t>[m/s2] acceleration due to gravity</t>
  </si>
  <si>
    <t>l</t>
  </si>
  <si>
    <t>h</t>
  </si>
  <si>
    <t>[m] height of cg of person</t>
  </si>
  <si>
    <t>x</t>
  </si>
  <si>
    <t>M</t>
  </si>
  <si>
    <t>[kg] mass of person</t>
  </si>
  <si>
    <t>m</t>
  </si>
  <si>
    <t>Centre of Gravity</t>
  </si>
  <si>
    <t>xcg_per. =</t>
  </si>
  <si>
    <t>xcg_sys. =</t>
  </si>
  <si>
    <t>ycg_per. =</t>
  </si>
  <si>
    <t>ycg_sys. =</t>
  </si>
  <si>
    <t>theta</t>
  </si>
  <si>
    <t>[m] x cg of person</t>
  </si>
  <si>
    <t>[m] x cg of system</t>
  </si>
  <si>
    <t>[m] y cg of person</t>
  </si>
  <si>
    <t>[m] y cg of system</t>
  </si>
  <si>
    <t>Numbers for graph</t>
  </si>
  <si>
    <t>Forces</t>
  </si>
  <si>
    <t>Rx =</t>
  </si>
  <si>
    <t>ff =</t>
  </si>
  <si>
    <t>Ry =</t>
  </si>
  <si>
    <t>theta [degrees]</t>
  </si>
  <si>
    <t>Rx [N]</t>
  </si>
  <si>
    <t>Ry [N]</t>
  </si>
  <si>
    <t>ff [N]</t>
  </si>
  <si>
    <t>Ladder Problem</t>
  </si>
  <si>
    <t>[m] length of ladder</t>
  </si>
  <si>
    <t>[m] distance person is up the ladder</t>
  </si>
  <si>
    <t>[kg] mass of ladder</t>
  </si>
  <si>
    <t>[degrees] angle of ladder from ground</t>
  </si>
  <si>
    <t>[m] top of ladder x location</t>
  </si>
  <si>
    <t>[m] top of ladder y location</t>
  </si>
  <si>
    <t>[m] bottom of ladder x location</t>
  </si>
  <si>
    <t>[m] bottom of ladder y location</t>
  </si>
  <si>
    <t>[m] x cg of ladder</t>
  </si>
  <si>
    <t>[m] y cg of ladder</t>
  </si>
  <si>
    <t>ffs [N]</t>
  </si>
  <si>
    <t>mu</t>
  </si>
  <si>
    <t>[ ] coefficient of static friction</t>
  </si>
  <si>
    <t>theta ratio</t>
  </si>
  <si>
    <t>x0ladder =</t>
  </si>
  <si>
    <t>y0ladder =</t>
  </si>
  <si>
    <t>x1ladder =</t>
  </si>
  <si>
    <t>y1ladder =</t>
  </si>
  <si>
    <t>xcg_lad. =</t>
  </si>
  <si>
    <t>ycg_lad.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</si>
</sst>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quotePrefix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5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988407699038"/>
          <c:y val="0.0420505249343832"/>
          <c:w val="0.827935258092738"/>
          <c:h val="0.866006618737875"/>
        </c:manualLayout>
      </c:layout>
      <c:scatterChart>
        <c:scatterStyle val="lineMarker"/>
        <c:varyColors val="0"/>
        <c:ser>
          <c:idx val="0"/>
          <c:order val="0"/>
          <c:tx>
            <c:v>  latter</c:v>
          </c:tx>
          <c:spPr>
            <a:ln w="63500">
              <a:solidFill>
                <a:schemeClr val="tx1"/>
              </a:solidFill>
            </a:ln>
          </c:spPr>
          <c:marker>
            <c:spPr>
              <a:noFill/>
              <a:ln>
                <a:noFill/>
              </a:ln>
            </c:spPr>
          </c:marker>
          <c:xVal>
            <c:numRef>
              <c:f>(centreofgravity!$D$17,centreofgravity!$D$19)</c:f>
              <c:numCache>
                <c:formatCode>0.0</c:formatCode>
                <c:ptCount val="2"/>
                <c:pt idx="0">
                  <c:v>0.0</c:v>
                </c:pt>
                <c:pt idx="1">
                  <c:v>7.071067811865475</c:v>
                </c:pt>
              </c:numCache>
            </c:numRef>
          </c:xVal>
          <c:yVal>
            <c:numRef>
              <c:f>(centreofgravity!$D$18,centreofgravity!$D$20)</c:f>
              <c:numCache>
                <c:formatCode>0.0</c:formatCode>
                <c:ptCount val="2"/>
                <c:pt idx="0">
                  <c:v>7.071067811865474</c:v>
                </c:pt>
                <c:pt idx="1">
                  <c:v>0.0</c:v>
                </c:pt>
              </c:numCache>
            </c:numRef>
          </c:yVal>
          <c:smooth val="0"/>
        </c:ser>
        <c:ser>
          <c:idx val="1"/>
          <c:order val="1"/>
          <c:tx>
            <c:v>cg_latter</c:v>
          </c:tx>
          <c:spPr>
            <a:ln w="47625">
              <a:noFill/>
            </a:ln>
          </c:spPr>
          <c:marker>
            <c:symbol val="circle"/>
            <c:size val="9"/>
            <c:spPr>
              <a:pattFill prst="lgCheck">
                <a:fgClr>
                  <a:schemeClr val="tx1"/>
                </a:fgClr>
                <a:bgClr>
                  <a:prstClr val="white"/>
                </a:bgClr>
              </a:pattFill>
              <a:ln>
                <a:solidFill>
                  <a:schemeClr val="tx1"/>
                </a:solidFill>
              </a:ln>
            </c:spPr>
          </c:marker>
          <c:xVal>
            <c:numRef>
              <c:f>centreofgravity!$D$23</c:f>
              <c:numCache>
                <c:formatCode>0.0</c:formatCode>
                <c:ptCount val="1"/>
                <c:pt idx="0">
                  <c:v>3.535533905932738</c:v>
                </c:pt>
              </c:numCache>
            </c:numRef>
          </c:xVal>
          <c:yVal>
            <c:numRef>
              <c:f>centreofgravity!$D$26</c:f>
              <c:numCache>
                <c:formatCode>0.0</c:formatCode>
                <c:ptCount val="1"/>
                <c:pt idx="0">
                  <c:v>3.535533905932737</c:v>
                </c:pt>
              </c:numCache>
            </c:numRef>
          </c:yVal>
          <c:smooth val="0"/>
        </c:ser>
        <c:ser>
          <c:idx val="2"/>
          <c:order val="2"/>
          <c:tx>
            <c:v>cg_person</c:v>
          </c:tx>
          <c:spPr>
            <a:ln w="47625">
              <a:noFill/>
            </a:ln>
          </c:spPr>
          <c:marker>
            <c:symbol val="circle"/>
            <c:size val="9"/>
            <c:spPr>
              <a:pattFill prst="lgCheck">
                <a:fgClr>
                  <a:srgbClr val="FF0000"/>
                </a:fgClr>
                <a:bgClr>
                  <a:prstClr val="white"/>
                </a:bgClr>
              </a:pattFill>
              <a:ln>
                <a:solidFill>
                  <a:srgbClr val="FF0000"/>
                </a:solidFill>
              </a:ln>
            </c:spPr>
          </c:marker>
          <c:xVal>
            <c:numRef>
              <c:f>centreofgravity!$D$24</c:f>
              <c:numCache>
                <c:formatCode>0.0</c:formatCode>
                <c:ptCount val="1"/>
                <c:pt idx="0">
                  <c:v>2.82842712474619</c:v>
                </c:pt>
              </c:numCache>
            </c:numRef>
          </c:xVal>
          <c:yVal>
            <c:numRef>
              <c:f>centreofgravity!$D$27</c:f>
              <c:numCache>
                <c:formatCode>0.0</c:formatCode>
                <c:ptCount val="1"/>
                <c:pt idx="0">
                  <c:v>5.65685424949238</c:v>
                </c:pt>
              </c:numCache>
            </c:numRef>
          </c:yVal>
          <c:smooth val="0"/>
        </c:ser>
        <c:ser>
          <c:idx val="3"/>
          <c:order val="3"/>
          <c:tx>
            <c:v>cg_system</c:v>
          </c:tx>
          <c:spPr>
            <a:ln w="47625">
              <a:noFill/>
            </a:ln>
          </c:spPr>
          <c:marker>
            <c:symbol val="circle"/>
            <c:size val="12"/>
            <c:spPr>
              <a:pattFill prst="lgCheck">
                <a:fgClr>
                  <a:srgbClr val="008000"/>
                </a:fgClr>
                <a:bgClr>
                  <a:prstClr val="white"/>
                </a:bgClr>
              </a:pattFill>
              <a:ln>
                <a:solidFill>
                  <a:srgbClr val="008000"/>
                </a:solidFill>
              </a:ln>
            </c:spPr>
          </c:marker>
          <c:xVal>
            <c:numRef>
              <c:f>centreofgravity!$D$25</c:f>
              <c:numCache>
                <c:formatCode>0.0</c:formatCode>
                <c:ptCount val="1"/>
                <c:pt idx="0">
                  <c:v>3.244372290150042</c:v>
                </c:pt>
              </c:numCache>
            </c:numRef>
          </c:xVal>
          <c:yVal>
            <c:numRef>
              <c:f>centreofgravity!$D$28</c:f>
              <c:numCache>
                <c:formatCode>0.0</c:formatCode>
                <c:ptCount val="1"/>
                <c:pt idx="0">
                  <c:v>4.409018753280824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1155880"/>
        <c:axId val="2072483736"/>
      </c:scatterChart>
      <c:valAx>
        <c:axId val="2071155880"/>
        <c:scaling>
          <c:orientation val="minMax"/>
          <c:max val="10.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200" b="0"/>
                </a:pPr>
                <a:r>
                  <a:rPr lang="en-US" sz="1200" b="0"/>
                  <a:t>x [m]</a:t>
                </a:r>
              </a:p>
            </c:rich>
          </c:tx>
          <c:layout>
            <c:manualLayout>
              <c:xMode val="edge"/>
              <c:yMode val="edge"/>
              <c:x val="0.807959035795372"/>
              <c:y val="0.937439689604017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crossAx val="2072483736"/>
        <c:crosses val="autoZero"/>
        <c:crossBetween val="midCat"/>
        <c:majorUnit val="2.0"/>
      </c:valAx>
      <c:valAx>
        <c:axId val="2072483736"/>
        <c:scaling>
          <c:orientation val="minMax"/>
          <c:max val="10.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en-US" sz="1200" b="0"/>
                  <a:t>y [m]</a:t>
                </a:r>
              </a:p>
            </c:rich>
          </c:tx>
          <c:layout>
            <c:manualLayout>
              <c:xMode val="edge"/>
              <c:yMode val="edge"/>
              <c:x val="0.00584536978889909"/>
              <c:y val="0.086378180988246"/>
            </c:manualLayout>
          </c:layout>
          <c:overlay val="0"/>
        </c:title>
        <c:numFmt formatCode="0.0" sourceLinked="1"/>
        <c:majorTickMark val="out"/>
        <c:minorTickMark val="none"/>
        <c:tickLblPos val="nextTo"/>
        <c:crossAx val="2071155880"/>
        <c:crosses val="autoZero"/>
        <c:crossBetween val="midCat"/>
        <c:majorUnit val="2.0"/>
      </c:valAx>
    </c:plotArea>
    <c:legend>
      <c:legendPos val="r"/>
      <c:layout>
        <c:manualLayout>
          <c:xMode val="edge"/>
          <c:yMode val="edge"/>
          <c:x val="0.668745712767499"/>
          <c:y val="0.0727024991441287"/>
          <c:w val="0.230061349693252"/>
          <c:h val="0.232845372589296"/>
        </c:manualLayout>
      </c:layout>
      <c:overlay val="1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753553289990891"/>
          <c:y val="0.0287923308366942"/>
          <c:w val="0.896597951008897"/>
          <c:h val="0.831587286345304"/>
        </c:manualLayout>
      </c:layout>
      <c:scatterChart>
        <c:scatterStyle val="smoothMarker"/>
        <c:varyColors val="0"/>
        <c:ser>
          <c:idx val="0"/>
          <c:order val="0"/>
          <c:tx>
            <c:v>  Rx / ff</c:v>
          </c:tx>
          <c:marker>
            <c:symbol val="none"/>
          </c:marker>
          <c:xVal>
            <c:numRef>
              <c:f>forces!$K$6:$K$15</c:f>
              <c:numCache>
                <c:formatCode>General</c:formatCode>
                <c:ptCount val="10"/>
                <c:pt idx="0">
                  <c:v>0.1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89.99</c:v>
                </c:pt>
              </c:numCache>
            </c:numRef>
          </c:xVal>
          <c:yVal>
            <c:numRef>
              <c:f>forces!$M$6:$M$15</c:f>
              <c:numCache>
                <c:formatCode>0</c:formatCode>
                <c:ptCount val="10"/>
                <c:pt idx="0">
                  <c:v>382156.7953843783</c:v>
                </c:pt>
                <c:pt idx="1">
                  <c:v>3731.696176230582</c:v>
                </c:pt>
                <c:pt idx="2">
                  <c:v>1781.28473696979</c:v>
                </c:pt>
                <c:pt idx="3">
                  <c:v>1103.913952713047</c:v>
                </c:pt>
                <c:pt idx="4">
                  <c:v>743.4924865477456</c:v>
                </c:pt>
                <c:pt idx="5">
                  <c:v>508.2440819657401</c:v>
                </c:pt>
                <c:pt idx="6">
                  <c:v>333.6363175710156</c:v>
                </c:pt>
                <c:pt idx="7">
                  <c:v>191.2947638742984</c:v>
                </c:pt>
                <c:pt idx="8">
                  <c:v>66.12170229100288</c:v>
                </c:pt>
                <c:pt idx="9">
                  <c:v>-51.38607257507574</c:v>
                </c:pt>
              </c:numCache>
            </c:numRef>
          </c:yVal>
          <c:smooth val="1"/>
        </c:ser>
        <c:ser>
          <c:idx val="1"/>
          <c:order val="1"/>
          <c:tx>
            <c:v>  ffs</c:v>
          </c:tx>
          <c:marker>
            <c:symbol val="none"/>
          </c:marker>
          <c:xVal>
            <c:numRef>
              <c:f>forces!$K$6:$K$15</c:f>
              <c:numCache>
                <c:formatCode>General</c:formatCode>
                <c:ptCount val="10"/>
                <c:pt idx="0">
                  <c:v>0.1</c:v>
                </c:pt>
                <c:pt idx="1">
                  <c:v>10.0</c:v>
                </c:pt>
                <c:pt idx="2">
                  <c:v>20.0</c:v>
                </c:pt>
                <c:pt idx="3">
                  <c:v>30.0</c:v>
                </c:pt>
                <c:pt idx="4">
                  <c:v>40.0</c:v>
                </c:pt>
                <c:pt idx="5">
                  <c:v>50.0</c:v>
                </c:pt>
                <c:pt idx="6">
                  <c:v>60.0</c:v>
                </c:pt>
                <c:pt idx="7">
                  <c:v>70.0</c:v>
                </c:pt>
                <c:pt idx="8">
                  <c:v>80.0</c:v>
                </c:pt>
                <c:pt idx="9">
                  <c:v>89.99</c:v>
                </c:pt>
              </c:numCache>
            </c:numRef>
          </c:xVal>
          <c:yVal>
            <c:numRef>
              <c:f>forces!$P$6:$P$15</c:f>
              <c:numCache>
                <c:formatCode>General</c:formatCode>
                <c:ptCount val="10"/>
                <c:pt idx="0">
                  <c:v>392.4</c:v>
                </c:pt>
                <c:pt idx="1">
                  <c:v>392.4</c:v>
                </c:pt>
                <c:pt idx="2">
                  <c:v>392.4</c:v>
                </c:pt>
                <c:pt idx="3">
                  <c:v>392.4</c:v>
                </c:pt>
                <c:pt idx="4">
                  <c:v>392.4</c:v>
                </c:pt>
                <c:pt idx="5">
                  <c:v>392.4</c:v>
                </c:pt>
                <c:pt idx="6">
                  <c:v>392.4</c:v>
                </c:pt>
                <c:pt idx="7">
                  <c:v>392.4</c:v>
                </c:pt>
                <c:pt idx="8">
                  <c:v>392.4</c:v>
                </c:pt>
                <c:pt idx="9">
                  <c:v>392.4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2531720"/>
        <c:axId val="2072537256"/>
      </c:scatterChart>
      <c:valAx>
        <c:axId val="2072531720"/>
        <c:scaling>
          <c:orientation val="minMax"/>
          <c:max val="90.0"/>
          <c:min val="0.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angle of ladder [degrees]</a:t>
                </a:r>
              </a:p>
            </c:rich>
          </c:tx>
          <c:layout>
            <c:manualLayout>
              <c:xMode val="edge"/>
              <c:yMode val="edge"/>
              <c:x val="0.78370315834134"/>
              <c:y val="0.939024390243902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72537256"/>
        <c:crosses val="autoZero"/>
        <c:crossBetween val="midCat"/>
      </c:valAx>
      <c:valAx>
        <c:axId val="2072537256"/>
        <c:scaling>
          <c:orientation val="minMax"/>
          <c:max val="2000.0"/>
          <c:min val="0.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force [N]</a:t>
                </a:r>
              </a:p>
            </c:rich>
          </c:tx>
          <c:layout>
            <c:manualLayout>
              <c:xMode val="edge"/>
              <c:yMode val="edge"/>
              <c:x val="0.00158478605388273"/>
              <c:y val="0.0645499647909865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crossAx val="2072531720"/>
        <c:crosses val="autoZero"/>
        <c:crossBetween val="midCat"/>
        <c:majorUnit val="500.0"/>
      </c:valAx>
    </c:plotArea>
    <c:legend>
      <c:legendPos val="t"/>
      <c:layout>
        <c:manualLayout>
          <c:xMode val="edge"/>
          <c:yMode val="edge"/>
          <c:x val="0.76775334739259"/>
          <c:y val="0.0894308943089431"/>
          <c:w val="0.173567390843181"/>
          <c:h val="0.0816378592919787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5</xdr:row>
      <xdr:rowOff>12700</xdr:rowOff>
    </xdr:from>
    <xdr:to>
      <xdr:col>11</xdr:col>
      <xdr:colOff>635000</xdr:colOff>
      <xdr:row>33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12700</xdr:colOff>
      <xdr:row>16</xdr:row>
      <xdr:rowOff>12700</xdr:rowOff>
    </xdr:from>
    <xdr:to>
      <xdr:col>15</xdr:col>
      <xdr:colOff>431800</xdr:colOff>
      <xdr:row>32</xdr:row>
      <xdr:rowOff>88900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baseColWidth="10" defaultRowHeight="15" x14ac:dyDescent="0"/>
  <cols>
    <col min="1" max="2" width="2.83203125" customWidth="1"/>
    <col min="3" max="3" width="9.6640625" bestFit="1" customWidth="1"/>
  </cols>
  <sheetData>
    <row r="1" spans="1:5">
      <c r="A1" t="s">
        <v>31</v>
      </c>
    </row>
    <row r="2" spans="1:5">
      <c r="A2" s="1" t="s">
        <v>0</v>
      </c>
    </row>
    <row r="5" spans="1:5">
      <c r="B5" t="s">
        <v>1</v>
      </c>
    </row>
    <row r="6" spans="1:5">
      <c r="C6" t="s">
        <v>3</v>
      </c>
      <c r="D6">
        <v>9.81</v>
      </c>
      <c r="E6" t="s">
        <v>4</v>
      </c>
    </row>
    <row r="8" spans="1:5">
      <c r="B8" t="s">
        <v>2</v>
      </c>
    </row>
    <row r="9" spans="1:5">
      <c r="C9" t="s">
        <v>5</v>
      </c>
      <c r="D9">
        <v>10</v>
      </c>
      <c r="E9" t="s">
        <v>32</v>
      </c>
    </row>
    <row r="10" spans="1:5">
      <c r="C10" t="s">
        <v>6</v>
      </c>
      <c r="D10">
        <v>1</v>
      </c>
      <c r="E10" t="s">
        <v>7</v>
      </c>
    </row>
    <row r="11" spans="1:5">
      <c r="C11" t="s">
        <v>8</v>
      </c>
      <c r="D11">
        <v>7</v>
      </c>
      <c r="E11" t="s">
        <v>33</v>
      </c>
    </row>
    <row r="12" spans="1:5">
      <c r="C12" t="s">
        <v>9</v>
      </c>
      <c r="D12">
        <v>70</v>
      </c>
      <c r="E12" t="s">
        <v>10</v>
      </c>
    </row>
    <row r="13" spans="1:5">
      <c r="C13" t="s">
        <v>11</v>
      </c>
      <c r="D13">
        <v>100</v>
      </c>
      <c r="E13" t="s">
        <v>34</v>
      </c>
    </row>
    <row r="14" spans="1:5">
      <c r="C14" t="s">
        <v>17</v>
      </c>
      <c r="D14">
        <v>45</v>
      </c>
      <c r="E14" t="s">
        <v>35</v>
      </c>
    </row>
    <row r="16" spans="1:5">
      <c r="B16" t="s">
        <v>22</v>
      </c>
    </row>
    <row r="17" spans="2:5">
      <c r="C17" t="s">
        <v>46</v>
      </c>
      <c r="D17" s="2">
        <v>0</v>
      </c>
      <c r="E17" t="s">
        <v>36</v>
      </c>
    </row>
    <row r="18" spans="2:5">
      <c r="C18" t="s">
        <v>47</v>
      </c>
      <c r="D18" s="2">
        <f>$D$9*SIN(RADIANS($D$14))</f>
        <v>7.0710678118654746</v>
      </c>
      <c r="E18" t="s">
        <v>37</v>
      </c>
    </row>
    <row r="19" spans="2:5">
      <c r="C19" t="s">
        <v>48</v>
      </c>
      <c r="D19" s="2">
        <f>$D$9*COS(RADIANS($D$14))</f>
        <v>7.0710678118654755</v>
      </c>
      <c r="E19" t="s">
        <v>38</v>
      </c>
    </row>
    <row r="20" spans="2:5">
      <c r="C20" t="s">
        <v>49</v>
      </c>
      <c r="D20" s="2">
        <v>0</v>
      </c>
      <c r="E20" t="s">
        <v>39</v>
      </c>
    </row>
    <row r="22" spans="2:5">
      <c r="B22" t="s">
        <v>12</v>
      </c>
    </row>
    <row r="23" spans="2:5">
      <c r="C23" t="s">
        <v>50</v>
      </c>
      <c r="D23" s="2">
        <f>$D$9*COS(RADIANS($D$14))/2</f>
        <v>3.5355339059327378</v>
      </c>
      <c r="E23" t="s">
        <v>40</v>
      </c>
    </row>
    <row r="24" spans="2:5">
      <c r="C24" t="s">
        <v>13</v>
      </c>
      <c r="D24" s="2">
        <f>($D$9-$D$11)*COS(RADIANS($D$14))+$D$10*SIN(RADIANS($D$14))</f>
        <v>2.8284271247461903</v>
      </c>
      <c r="E24" t="s">
        <v>18</v>
      </c>
    </row>
    <row r="25" spans="2:5">
      <c r="C25" t="s">
        <v>14</v>
      </c>
      <c r="D25" s="2">
        <f>($D$13*$D$23+$D$12*$D$24)/($D$12+$D$13)</f>
        <v>3.2443722901500416</v>
      </c>
      <c r="E25" t="s">
        <v>19</v>
      </c>
    </row>
    <row r="26" spans="2:5">
      <c r="C26" t="s">
        <v>51</v>
      </c>
      <c r="D26" s="2">
        <f>$D$9*SIN(RADIANS($D$14))/2</f>
        <v>3.5355339059327373</v>
      </c>
      <c r="E26" t="s">
        <v>41</v>
      </c>
    </row>
    <row r="27" spans="2:5">
      <c r="C27" t="s">
        <v>15</v>
      </c>
      <c r="D27" s="2">
        <f>$D$11*SIN(RADIANS($D$14))+$D$10*COS(RADIANS($D$14))</f>
        <v>5.6568542494923797</v>
      </c>
      <c r="E27" t="s">
        <v>20</v>
      </c>
    </row>
    <row r="28" spans="2:5">
      <c r="C28" t="s">
        <v>16</v>
      </c>
      <c r="D28" s="2">
        <f>($D$13*$D$26+$D$12*$D$27)/($D$12+$D$13)</f>
        <v>4.4090187532808249</v>
      </c>
      <c r="E28" t="s">
        <v>21</v>
      </c>
    </row>
    <row r="30" spans="2:5">
      <c r="B30" t="s">
        <v>23</v>
      </c>
    </row>
    <row r="31" spans="2:5">
      <c r="C31" t="s">
        <v>24</v>
      </c>
      <c r="D31" s="3">
        <f>(($D$13*$D$6*$D$9*COS(RADIANS($D$14))/2)+($D$12*$D$6)*($D$11*COS(RADIANS($D$14))-$D$10*SIN(RADIANS($D$14))))/($D$9*SIN(RADIANS($D$14)))</f>
        <v>902.52000000000021</v>
      </c>
    </row>
    <row r="32" spans="2:5">
      <c r="C32" t="s">
        <v>26</v>
      </c>
      <c r="D32" s="3">
        <f>($D$12+$D$13)*$D$6</f>
        <v>1667.7</v>
      </c>
    </row>
    <row r="33" spans="3:4">
      <c r="C33" t="s">
        <v>25</v>
      </c>
      <c r="D33" s="3">
        <f>$D$31</f>
        <v>902.52000000000021</v>
      </c>
    </row>
  </sheetData>
  <phoneticPr fontId="3" type="noConversion"/>
  <pageMargins left="0.55314960629921262" right="0.55314960629921262" top="0.60629921259842523" bottom="0.60629921259842523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/>
  </sheetViews>
  <sheetFormatPr baseColWidth="10" defaultRowHeight="15" x14ac:dyDescent="0"/>
  <cols>
    <col min="1" max="2" width="2.83203125" customWidth="1"/>
    <col min="3" max="3" width="8.83203125" customWidth="1"/>
    <col min="4" max="4" width="8" customWidth="1"/>
    <col min="5" max="5" width="10.33203125" customWidth="1"/>
    <col min="6" max="9" width="6.33203125" customWidth="1"/>
    <col min="10" max="10" width="3" customWidth="1"/>
    <col min="11" max="12" width="9.1640625" customWidth="1"/>
    <col min="13" max="16" width="7.6640625" customWidth="1"/>
  </cols>
  <sheetData>
    <row r="1" spans="1:16">
      <c r="A1" t="s">
        <v>31</v>
      </c>
    </row>
    <row r="2" spans="1:16">
      <c r="A2" s="1" t="s">
        <v>0</v>
      </c>
    </row>
    <row r="4" spans="1:16">
      <c r="B4" t="s">
        <v>1</v>
      </c>
      <c r="J4" t="s">
        <v>23</v>
      </c>
    </row>
    <row r="5" spans="1:16" ht="30">
      <c r="C5" t="s">
        <v>3</v>
      </c>
      <c r="D5">
        <v>9.81</v>
      </c>
      <c r="E5" t="s">
        <v>4</v>
      </c>
      <c r="K5" s="4" t="s">
        <v>27</v>
      </c>
      <c r="L5" s="4" t="s">
        <v>45</v>
      </c>
      <c r="M5" s="4" t="s">
        <v>28</v>
      </c>
      <c r="N5" s="4" t="s">
        <v>29</v>
      </c>
      <c r="O5" s="4" t="s">
        <v>30</v>
      </c>
      <c r="P5" s="4" t="s">
        <v>42</v>
      </c>
    </row>
    <row r="6" spans="1:16">
      <c r="K6" s="5">
        <v>0.1</v>
      </c>
      <c r="L6" s="6">
        <f t="shared" ref="L6:L15" si="0">ROUND(TAN(RADIANS($K6)),1)</f>
        <v>0</v>
      </c>
      <c r="M6" s="7">
        <f t="shared" ref="M6:M15" si="1">(($D$12*$D$5*$D$8*COS(RADIANS($K6))/2)+($D$11*$D$5)*($D$10*COS(RADIANS($K6))-$D$9*SIN(RADIANS($K6))))/($D$8*SIN(RADIANS($K6)))</f>
        <v>382156.79538437829</v>
      </c>
      <c r="N6" s="5">
        <f t="shared" ref="N6:N15" si="2">($D$11+$D$12)*$D$5</f>
        <v>784.80000000000007</v>
      </c>
      <c r="O6" s="7">
        <f t="shared" ref="O6:O15" si="3">$M6</f>
        <v>382156.79538437829</v>
      </c>
      <c r="P6" s="5">
        <f t="shared" ref="P6:P15" si="4">$N6*$D$13</f>
        <v>392.40000000000003</v>
      </c>
    </row>
    <row r="7" spans="1:16">
      <c r="B7" t="s">
        <v>2</v>
      </c>
      <c r="K7" s="5">
        <v>10</v>
      </c>
      <c r="L7" s="6">
        <f t="shared" si="0"/>
        <v>0.2</v>
      </c>
      <c r="M7" s="7">
        <f t="shared" si="1"/>
        <v>3731.6961762305823</v>
      </c>
      <c r="N7" s="5">
        <f t="shared" si="2"/>
        <v>784.80000000000007</v>
      </c>
      <c r="O7" s="7">
        <f t="shared" si="3"/>
        <v>3731.6961762305823</v>
      </c>
      <c r="P7" s="5">
        <f t="shared" si="4"/>
        <v>392.40000000000003</v>
      </c>
    </row>
    <row r="8" spans="1:16">
      <c r="C8" t="s">
        <v>5</v>
      </c>
      <c r="D8">
        <v>10</v>
      </c>
      <c r="E8" t="s">
        <v>32</v>
      </c>
      <c r="K8" s="5">
        <v>20</v>
      </c>
      <c r="L8" s="6">
        <f t="shared" si="0"/>
        <v>0.4</v>
      </c>
      <c r="M8" s="7">
        <f t="shared" si="1"/>
        <v>1781.2847369697899</v>
      </c>
      <c r="N8" s="5">
        <f t="shared" si="2"/>
        <v>784.80000000000007</v>
      </c>
      <c r="O8" s="7">
        <f t="shared" si="3"/>
        <v>1781.2847369697899</v>
      </c>
      <c r="P8" s="5">
        <f t="shared" si="4"/>
        <v>392.40000000000003</v>
      </c>
    </row>
    <row r="9" spans="1:16">
      <c r="C9" t="s">
        <v>6</v>
      </c>
      <c r="D9">
        <v>0.75</v>
      </c>
      <c r="E9" t="s">
        <v>7</v>
      </c>
      <c r="K9" s="5">
        <v>30</v>
      </c>
      <c r="L9" s="6">
        <f t="shared" si="0"/>
        <v>0.6</v>
      </c>
      <c r="M9" s="7">
        <f t="shared" si="1"/>
        <v>1103.9139527130469</v>
      </c>
      <c r="N9" s="5">
        <f t="shared" si="2"/>
        <v>784.80000000000007</v>
      </c>
      <c r="O9" s="7">
        <f t="shared" si="3"/>
        <v>1103.9139527130469</v>
      </c>
      <c r="P9" s="5">
        <f t="shared" si="4"/>
        <v>392.40000000000003</v>
      </c>
    </row>
    <row r="10" spans="1:16">
      <c r="C10" t="s">
        <v>8</v>
      </c>
      <c r="D10">
        <v>9</v>
      </c>
      <c r="E10" t="s">
        <v>33</v>
      </c>
      <c r="K10" s="5">
        <v>40</v>
      </c>
      <c r="L10" s="6">
        <f t="shared" si="0"/>
        <v>0.8</v>
      </c>
      <c r="M10" s="7">
        <f t="shared" si="1"/>
        <v>743.49248654774567</v>
      </c>
      <c r="N10" s="5">
        <f t="shared" si="2"/>
        <v>784.80000000000007</v>
      </c>
      <c r="O10" s="7">
        <f t="shared" si="3"/>
        <v>743.49248654774567</v>
      </c>
      <c r="P10" s="5">
        <f t="shared" si="4"/>
        <v>392.40000000000003</v>
      </c>
    </row>
    <row r="11" spans="1:16">
      <c r="C11" t="s">
        <v>9</v>
      </c>
      <c r="D11">
        <v>70</v>
      </c>
      <c r="E11" t="s">
        <v>10</v>
      </c>
      <c r="K11" s="5">
        <v>50</v>
      </c>
      <c r="L11" s="6">
        <f t="shared" si="0"/>
        <v>1.2</v>
      </c>
      <c r="M11" s="7">
        <f t="shared" si="1"/>
        <v>508.24408196574012</v>
      </c>
      <c r="N11" s="5">
        <f t="shared" si="2"/>
        <v>784.80000000000007</v>
      </c>
      <c r="O11" s="7">
        <f t="shared" si="3"/>
        <v>508.24408196574012</v>
      </c>
      <c r="P11" s="5">
        <f t="shared" si="4"/>
        <v>392.40000000000003</v>
      </c>
    </row>
    <row r="12" spans="1:16">
      <c r="C12" t="s">
        <v>11</v>
      </c>
      <c r="D12">
        <v>10</v>
      </c>
      <c r="E12" t="s">
        <v>34</v>
      </c>
      <c r="K12" s="5">
        <v>60</v>
      </c>
      <c r="L12" s="6">
        <f t="shared" si="0"/>
        <v>1.7</v>
      </c>
      <c r="M12" s="7">
        <f t="shared" si="1"/>
        <v>333.63631757101564</v>
      </c>
      <c r="N12" s="5">
        <f t="shared" si="2"/>
        <v>784.80000000000007</v>
      </c>
      <c r="O12" s="7">
        <f t="shared" si="3"/>
        <v>333.63631757101564</v>
      </c>
      <c r="P12" s="5">
        <f t="shared" si="4"/>
        <v>392.40000000000003</v>
      </c>
    </row>
    <row r="13" spans="1:16">
      <c r="C13" t="s">
        <v>43</v>
      </c>
      <c r="D13">
        <v>0.5</v>
      </c>
      <c r="E13" t="s">
        <v>44</v>
      </c>
      <c r="K13" s="5">
        <v>70</v>
      </c>
      <c r="L13" s="6">
        <f t="shared" si="0"/>
        <v>2.7</v>
      </c>
      <c r="M13" s="7">
        <f t="shared" si="1"/>
        <v>191.29476387429838</v>
      </c>
      <c r="N13" s="5">
        <f t="shared" si="2"/>
        <v>784.80000000000007</v>
      </c>
      <c r="O13" s="7">
        <f t="shared" si="3"/>
        <v>191.29476387429838</v>
      </c>
      <c r="P13" s="5">
        <f t="shared" si="4"/>
        <v>392.40000000000003</v>
      </c>
    </row>
    <row r="14" spans="1:16">
      <c r="K14" s="5">
        <v>80</v>
      </c>
      <c r="L14" s="6">
        <f t="shared" si="0"/>
        <v>5.7</v>
      </c>
      <c r="M14" s="7">
        <f t="shared" si="1"/>
        <v>66.121702291002876</v>
      </c>
      <c r="N14" s="5">
        <f t="shared" si="2"/>
        <v>784.80000000000007</v>
      </c>
      <c r="O14" s="7">
        <f t="shared" si="3"/>
        <v>66.121702291002876</v>
      </c>
      <c r="P14" s="5">
        <f t="shared" si="4"/>
        <v>392.40000000000003</v>
      </c>
    </row>
    <row r="15" spans="1:16">
      <c r="K15" s="5">
        <v>89.99</v>
      </c>
      <c r="L15" s="6">
        <f t="shared" si="0"/>
        <v>5729.6</v>
      </c>
      <c r="M15" s="7">
        <f t="shared" si="1"/>
        <v>-51.386072575075744</v>
      </c>
      <c r="N15" s="5">
        <f t="shared" si="2"/>
        <v>784.80000000000007</v>
      </c>
      <c r="O15" s="7">
        <f t="shared" si="3"/>
        <v>-51.386072575075744</v>
      </c>
      <c r="P15" s="5">
        <f t="shared" si="4"/>
        <v>392.40000000000003</v>
      </c>
    </row>
  </sheetData>
  <phoneticPr fontId="3" type="noConversion"/>
  <pageMargins left="0.35629921259842523" right="0.35629921259842523" top="0.60629921259842523" bottom="0.60629921259842523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centreofgravity</vt:lpstr>
      <vt:lpstr>forces</vt:lpstr>
    </vt:vector>
  </TitlesOfParts>
  <Company>Queen's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Secretain</dc:creator>
  <cp:lastModifiedBy>Frank Secretain</cp:lastModifiedBy>
  <cp:lastPrinted>2017-03-01T19:29:15Z</cp:lastPrinted>
  <dcterms:created xsi:type="dcterms:W3CDTF">2017-02-28T18:51:07Z</dcterms:created>
  <dcterms:modified xsi:type="dcterms:W3CDTF">2018-03-13T18:10:05Z</dcterms:modified>
</cp:coreProperties>
</file>